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расходы" sheetId="1" r:id="rId1"/>
    <sheet name="доходы" sheetId="2" r:id="rId2"/>
    <sheet name="Копия Xl0000002" sheetId="3" r:id="rId3"/>
  </sheets>
  <definedNames/>
  <calcPr fullCalcOnLoad="1"/>
</workbook>
</file>

<file path=xl/sharedStrings.xml><?xml version="1.0" encoding="utf-8"?>
<sst xmlns="http://schemas.openxmlformats.org/spreadsheetml/2006/main" count="108" uniqueCount="93">
  <si>
    <t>заместитель директора по семеноводству</t>
  </si>
  <si>
    <t>ФОТ в месяц</t>
  </si>
  <si>
    <t>мастер питомника</t>
  </si>
  <si>
    <t>выслуга, 15 %</t>
  </si>
  <si>
    <t>начальник лесопитомника</t>
  </si>
  <si>
    <t>единиц</t>
  </si>
  <si>
    <t>оклад с учетом коэффициента</t>
  </si>
  <si>
    <t>рабочие по договорам ГПХ на 6 мес.на питомнике</t>
  </si>
  <si>
    <t>рабочие по договорам ГПХ на 6 мес.на шишкосушилку</t>
  </si>
  <si>
    <t>Итого ФОТ в год</t>
  </si>
  <si>
    <t>ФОТ с отчислениями 30,2 и 27,9</t>
  </si>
  <si>
    <t>1. Расходы на содержание аппарата</t>
  </si>
  <si>
    <t xml:space="preserve">2. Расходы на содержание по коммунальным услугам </t>
  </si>
  <si>
    <t>ВСЕГО</t>
  </si>
  <si>
    <t>закуп шишек сосны на 300 кг семян</t>
  </si>
  <si>
    <t>заготовка шишек лиственницы на 60 кг</t>
  </si>
  <si>
    <t>закуп шишек ели на 100 кг семян</t>
  </si>
  <si>
    <t>сосна</t>
  </si>
  <si>
    <t>лиственница</t>
  </si>
  <si>
    <t>ель</t>
  </si>
  <si>
    <t>лиственица</t>
  </si>
  <si>
    <t>дуб</t>
  </si>
  <si>
    <t>липа и береза</t>
  </si>
  <si>
    <t>желуди</t>
  </si>
  <si>
    <t>потребность</t>
  </si>
  <si>
    <t>резерв</t>
  </si>
  <si>
    <t>Должность</t>
  </si>
  <si>
    <t>инжненер по лесовосстановлению</t>
  </si>
  <si>
    <t>Всего по штатным должностям</t>
  </si>
  <si>
    <t>Всего по договорам гражданско-правового характера</t>
  </si>
  <si>
    <t>Порода</t>
  </si>
  <si>
    <t>Рыночная цена, руб.</t>
  </si>
  <si>
    <t>Объем семян лесных растений, кг</t>
  </si>
  <si>
    <t>заготовка</t>
  </si>
  <si>
    <t>остаток для реализации</t>
  </si>
  <si>
    <t>Доходы, руб.</t>
  </si>
  <si>
    <t xml:space="preserve">ель </t>
  </si>
  <si>
    <t>липа</t>
  </si>
  <si>
    <t>береза</t>
  </si>
  <si>
    <t>План доходов от оказания платных услуг и           от иной приносящей доход деятельности</t>
  </si>
  <si>
    <t>ИТОГО  доходов</t>
  </si>
  <si>
    <t>закуп семян дуба (желудей)</t>
  </si>
  <si>
    <t xml:space="preserve">закуп семян липы </t>
  </si>
  <si>
    <t>закуп семян березы</t>
  </si>
  <si>
    <t>План расходов по семеноводческим и лесопитомническим работам</t>
  </si>
  <si>
    <t xml:space="preserve"> 1. Доходы от реализации посадочного материала</t>
  </si>
  <si>
    <t>2. Доходы от реализации семян лесных растений</t>
  </si>
  <si>
    <t xml:space="preserve">3. Выращивание стандартного посадочного посадочного материала (кроме заработной платы с начислениями рабочих на питомнике) </t>
  </si>
  <si>
    <t>5. Заготовка шишек  и семян</t>
  </si>
  <si>
    <t xml:space="preserve"> 6. Переработка шишек ( кроме расходов на заработную плату с начислениями и на электроэнергию)</t>
  </si>
  <si>
    <t>7. Хранение семян лесных растений на складе страхового фонда</t>
  </si>
  <si>
    <t>прочие расходы в руб. на 1 кг</t>
  </si>
  <si>
    <t>план заготовки, в кг</t>
  </si>
  <si>
    <t>закупочная цена в руб. за 1 кг</t>
  </si>
  <si>
    <t>семена от переработки, в кг</t>
  </si>
  <si>
    <t>переработка шишек на стационарных шишкосушилках</t>
  </si>
  <si>
    <t xml:space="preserve">электроэнергия на переработку шишек                                                                                                                                  116,1 кВт.ч. (Расход электроэнергии на 1 кг семян)  х 460 кг семян х  4,20 руб. (стоимость 1 кВт.ч) </t>
  </si>
  <si>
    <t>Расходы на наем тракторов и техники, на транспортные и прочие услуги, на приобретение ГСМ, химикатов, удобрений, спецодежды и других материалов, на ремонт лесохозяйственной техники, инвентаря и изгородей вокруг питомников</t>
  </si>
  <si>
    <t>ИТОГО ррасходов</t>
  </si>
  <si>
    <t xml:space="preserve">расходы на приобретение приборов, бутылей, ткани, ниток, мешков </t>
  </si>
  <si>
    <t>расходы на проведение проверок семян на посевные качества, расходы по доставке  в г. Казань</t>
  </si>
  <si>
    <t>Цена реализации</t>
  </si>
  <si>
    <t xml:space="preserve">Выращивание стандартного посадочного посадочного материала (кроме заработной платы с начислениями рабочих на питомнике) </t>
  </si>
  <si>
    <t>стоимость</t>
  </si>
  <si>
    <t>количество м/с</t>
  </si>
  <si>
    <t>стоимость за единицу</t>
  </si>
  <si>
    <t>итого</t>
  </si>
  <si>
    <t>Т-16М</t>
  </si>
  <si>
    <t>трактор: МТЗ - 80 (82)</t>
  </si>
  <si>
    <t>автомобиль: ГАЗ - 53</t>
  </si>
  <si>
    <t>ГАЗ - 66</t>
  </si>
  <si>
    <t>КПС - 4</t>
  </si>
  <si>
    <t>культиватор:ККП - 1,5</t>
  </si>
  <si>
    <t>сеялка СЛУ - 5 - 20</t>
  </si>
  <si>
    <t>мульчирователь</t>
  </si>
  <si>
    <t>каток КН - 1</t>
  </si>
  <si>
    <t>дождевальная установка СНП - 50 - 80, КИ - 50</t>
  </si>
  <si>
    <t>опрыскиватель ПОМ - 630</t>
  </si>
  <si>
    <t>выкопочная скоба НВС - 1,2</t>
  </si>
  <si>
    <t>тракторный прицеп 2ПТС -  2</t>
  </si>
  <si>
    <t>Итого затрат по технике на 1 га</t>
  </si>
  <si>
    <t>Наименование техники</t>
  </si>
  <si>
    <t>РТК 1.14</t>
  </si>
  <si>
    <t>минеральные удобрения</t>
  </si>
  <si>
    <t>количество</t>
  </si>
  <si>
    <t>азотное удобрение</t>
  </si>
  <si>
    <t>итого затрат на 1 га минеральных удобрений</t>
  </si>
  <si>
    <t>ТМТД</t>
  </si>
  <si>
    <t>байлетон</t>
  </si>
  <si>
    <t>сернокислый цинк</t>
  </si>
  <si>
    <t>Накладные расходы, расходы по реализацию    50%</t>
  </si>
  <si>
    <t>Коли-чество, млн.шт.</t>
  </si>
  <si>
    <t>Производ-ственная    с/ст-ть           за 1 шт.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</si>
</sst>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0"/>
    </font>
    <font>
      <b/>
      <sz val="13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7">
      <selection activeCell="G19" sqref="G19"/>
    </sheetView>
  </sheetViews>
  <sheetFormatPr defaultColWidth="9.00390625" defaultRowHeight="12.75"/>
  <cols>
    <col min="1" max="1" width="48.875" style="1" customWidth="1"/>
    <col min="2" max="2" width="13.00390625" style="1" customWidth="1"/>
    <col min="3" max="3" width="12.75390625" style="1" customWidth="1"/>
    <col min="4" max="4" width="12.625" style="1" customWidth="1"/>
    <col min="5" max="5" width="11.75390625" style="1" bestFit="1" customWidth="1"/>
    <col min="6" max="6" width="14.375" style="1" customWidth="1"/>
    <col min="7" max="7" width="13.75390625" style="1" customWidth="1"/>
    <col min="8" max="16384" width="9.125" style="1" customWidth="1"/>
  </cols>
  <sheetData>
    <row r="1" spans="1:7" ht="12.75" customHeight="1">
      <c r="A1" s="59" t="s">
        <v>44</v>
      </c>
      <c r="B1" s="60"/>
      <c r="C1" s="60"/>
      <c r="D1" s="60"/>
      <c r="E1" s="60"/>
      <c r="F1" s="60"/>
      <c r="G1" s="60"/>
    </row>
    <row r="2" spans="1:7" ht="12.75">
      <c r="A2" s="60"/>
      <c r="B2" s="60"/>
      <c r="C2" s="60"/>
      <c r="D2" s="60"/>
      <c r="E2" s="60"/>
      <c r="F2" s="60"/>
      <c r="G2" s="60"/>
    </row>
    <row r="3" spans="1:7" ht="12.75">
      <c r="A3" s="60"/>
      <c r="B3" s="60"/>
      <c r="C3" s="60"/>
      <c r="D3" s="60"/>
      <c r="E3" s="60"/>
      <c r="F3" s="60"/>
      <c r="G3" s="60"/>
    </row>
    <row r="5" spans="1:7" ht="12.75">
      <c r="A5" s="65" t="s">
        <v>11</v>
      </c>
      <c r="B5" s="65"/>
      <c r="C5" s="65"/>
      <c r="D5" s="65"/>
      <c r="E5" s="65"/>
      <c r="F5" s="65"/>
      <c r="G5" s="65"/>
    </row>
    <row r="6" spans="1:7" ht="51">
      <c r="A6" s="2" t="s">
        <v>26</v>
      </c>
      <c r="B6" s="2" t="s">
        <v>6</v>
      </c>
      <c r="C6" s="2" t="s">
        <v>3</v>
      </c>
      <c r="D6" s="2" t="s">
        <v>1</v>
      </c>
      <c r="E6" s="2" t="s">
        <v>5</v>
      </c>
      <c r="F6" s="2" t="s">
        <v>9</v>
      </c>
      <c r="G6" s="2" t="s">
        <v>10</v>
      </c>
    </row>
    <row r="7" spans="1:7" ht="12.75">
      <c r="A7" s="4" t="s">
        <v>0</v>
      </c>
      <c r="B7" s="6">
        <v>15000</v>
      </c>
      <c r="C7" s="6">
        <f>SUM(B7*0.15)</f>
        <v>2250</v>
      </c>
      <c r="D7" s="6">
        <f>SUM(B7:C7)</f>
        <v>17250</v>
      </c>
      <c r="E7" s="5">
        <v>1</v>
      </c>
      <c r="F7" s="6">
        <f>SUM(D7*E7*12)</f>
        <v>207000</v>
      </c>
      <c r="G7" s="6">
        <f>SUM(F7*1.302)</f>
        <v>269514</v>
      </c>
    </row>
    <row r="8" spans="1:7" ht="12.75">
      <c r="A8" s="4" t="s">
        <v>27</v>
      </c>
      <c r="B8" s="6">
        <v>8627</v>
      </c>
      <c r="C8" s="6">
        <f>SUM(B8*0.15)</f>
        <v>1294.05</v>
      </c>
      <c r="D8" s="6">
        <f>SUM(B8:C8)</f>
        <v>9921.05</v>
      </c>
      <c r="E8" s="5">
        <v>1</v>
      </c>
      <c r="F8" s="6">
        <f>SUM(D8*E8*12)</f>
        <v>119052.59999999999</v>
      </c>
      <c r="G8" s="6">
        <f>SUM(F8*1.302)</f>
        <v>155006.4852</v>
      </c>
    </row>
    <row r="9" spans="1:7" ht="12.75">
      <c r="A9" s="4" t="s">
        <v>4</v>
      </c>
      <c r="B9" s="6">
        <v>8627</v>
      </c>
      <c r="C9" s="6">
        <f>SUM(B9*0.15)</f>
        <v>1294.05</v>
      </c>
      <c r="D9" s="6">
        <f>SUM(B9:C9)</f>
        <v>9921.05</v>
      </c>
      <c r="E9" s="5">
        <v>3</v>
      </c>
      <c r="F9" s="6">
        <f>SUM(D9*E9*12)</f>
        <v>357157.8</v>
      </c>
      <c r="G9" s="6">
        <f>SUM(F9*1.302)</f>
        <v>465019.4556</v>
      </c>
    </row>
    <row r="10" spans="1:7" ht="12.75">
      <c r="A10" s="4" t="s">
        <v>2</v>
      </c>
      <c r="B10" s="6">
        <v>7610</v>
      </c>
      <c r="C10" s="6">
        <f>SUM(B10*0.15)</f>
        <v>1141.5</v>
      </c>
      <c r="D10" s="6">
        <f>SUM(B10:C10)</f>
        <v>8751.5</v>
      </c>
      <c r="E10" s="5">
        <v>3</v>
      </c>
      <c r="F10" s="6">
        <f>SUM(D10*E10*12)</f>
        <v>315054</v>
      </c>
      <c r="G10" s="6">
        <f>SUM(F10*1.302)</f>
        <v>410200.308</v>
      </c>
    </row>
    <row r="11" spans="1:7" ht="12.75">
      <c r="A11" s="62" t="s">
        <v>28</v>
      </c>
      <c r="B11" s="62"/>
      <c r="C11" s="62"/>
      <c r="D11" s="62"/>
      <c r="E11" s="63"/>
      <c r="F11" s="9">
        <f>SUM(F7:F10)</f>
        <v>998264.3999999999</v>
      </c>
      <c r="G11" s="7">
        <f>SUM(G7:G10)</f>
        <v>1299740.2488</v>
      </c>
    </row>
    <row r="12" spans="1:7" ht="12.75">
      <c r="A12" s="66" t="s">
        <v>7</v>
      </c>
      <c r="B12" s="66"/>
      <c r="C12" s="66"/>
      <c r="D12" s="6">
        <v>11500</v>
      </c>
      <c r="E12" s="5">
        <v>36</v>
      </c>
      <c r="F12" s="6">
        <f>SUM(D12*E12*6)</f>
        <v>2484000</v>
      </c>
      <c r="G12" s="8">
        <f>SUM(F12*1.279)</f>
        <v>3177036</v>
      </c>
    </row>
    <row r="13" spans="1:7" ht="25.5" customHeight="1">
      <c r="A13" s="66" t="s">
        <v>8</v>
      </c>
      <c r="B13" s="66"/>
      <c r="C13" s="66"/>
      <c r="D13" s="6">
        <v>12500</v>
      </c>
      <c r="E13" s="5">
        <v>4</v>
      </c>
      <c r="F13" s="6">
        <f>SUM(D13*E13*6)</f>
        <v>300000</v>
      </c>
      <c r="G13" s="6">
        <f>SUM(F13*1.279)</f>
        <v>383700</v>
      </c>
    </row>
    <row r="14" spans="1:7" ht="12.75" customHeight="1">
      <c r="A14" s="64" t="s">
        <v>29</v>
      </c>
      <c r="B14" s="64"/>
      <c r="C14" s="64"/>
      <c r="D14" s="64"/>
      <c r="E14" s="64"/>
      <c r="F14" s="7">
        <f>SUM(F12:F13)</f>
        <v>2784000</v>
      </c>
      <c r="G14" s="7">
        <f>SUM(G12:G13)</f>
        <v>3560736</v>
      </c>
    </row>
    <row r="15" spans="1:7" ht="12.75">
      <c r="A15" s="61" t="s">
        <v>13</v>
      </c>
      <c r="B15" s="62"/>
      <c r="C15" s="62"/>
      <c r="D15" s="62"/>
      <c r="E15" s="63"/>
      <c r="F15" s="7">
        <f>SUM(F14,F11)</f>
        <v>3782264.4</v>
      </c>
      <c r="G15" s="7">
        <f>SUM(G14,G11)</f>
        <v>4860476.2488</v>
      </c>
    </row>
    <row r="16" spans="1:7" ht="25.5" customHeight="1">
      <c r="A16" s="31" t="s">
        <v>12</v>
      </c>
      <c r="B16" s="50" t="s">
        <v>56</v>
      </c>
      <c r="C16" s="51"/>
      <c r="D16" s="51"/>
      <c r="E16" s="51"/>
      <c r="F16" s="52"/>
      <c r="G16" s="30">
        <v>224286.05</v>
      </c>
    </row>
    <row r="17" spans="1:7" ht="12.75">
      <c r="A17" s="2" t="s">
        <v>13</v>
      </c>
      <c r="B17" s="53"/>
      <c r="C17" s="54"/>
      <c r="D17" s="54"/>
      <c r="E17" s="54"/>
      <c r="F17" s="55"/>
      <c r="G17" s="37">
        <v>224286.05</v>
      </c>
    </row>
    <row r="18" spans="1:7" ht="38.25">
      <c r="A18" s="31" t="s">
        <v>47</v>
      </c>
      <c r="B18" s="50" t="s">
        <v>57</v>
      </c>
      <c r="C18" s="51"/>
      <c r="D18" s="51"/>
      <c r="E18" s="51"/>
      <c r="F18" s="52"/>
      <c r="G18" s="37">
        <v>1997472</v>
      </c>
    </row>
    <row r="19" spans="1:7" ht="12.75">
      <c r="A19" s="27" t="s">
        <v>13</v>
      </c>
      <c r="B19" s="53"/>
      <c r="C19" s="54"/>
      <c r="D19" s="54"/>
      <c r="E19" s="54"/>
      <c r="F19" s="55"/>
      <c r="G19" s="30">
        <v>1997472</v>
      </c>
    </row>
    <row r="20" spans="1:7" ht="38.25">
      <c r="A20" s="31" t="s">
        <v>48</v>
      </c>
      <c r="B20" s="2" t="s">
        <v>53</v>
      </c>
      <c r="C20" s="2" t="s">
        <v>52</v>
      </c>
      <c r="D20" s="2"/>
      <c r="E20" s="2"/>
      <c r="F20" s="2"/>
      <c r="G20" s="2"/>
    </row>
    <row r="21" spans="1:7" ht="12.75">
      <c r="A21" s="4" t="s">
        <v>14</v>
      </c>
      <c r="B21" s="29">
        <v>20</v>
      </c>
      <c r="C21" s="29">
        <v>30000</v>
      </c>
      <c r="D21" s="29"/>
      <c r="E21" s="2"/>
      <c r="F21" s="2"/>
      <c r="G21" s="37">
        <f aca="true" t="shared" si="0" ref="G21:G26">SUM(B21*C21)</f>
        <v>600000</v>
      </c>
    </row>
    <row r="22" spans="1:7" ht="12.75">
      <c r="A22" s="4" t="s">
        <v>16</v>
      </c>
      <c r="B22" s="29">
        <v>20</v>
      </c>
      <c r="C22" s="29">
        <v>5000</v>
      </c>
      <c r="D22" s="29"/>
      <c r="E22" s="2"/>
      <c r="F22" s="2"/>
      <c r="G22" s="37">
        <f t="shared" si="0"/>
        <v>100000</v>
      </c>
    </row>
    <row r="23" spans="1:7" ht="12.75">
      <c r="A23" s="4" t="s">
        <v>15</v>
      </c>
      <c r="B23" s="29">
        <v>20</v>
      </c>
      <c r="C23" s="29">
        <v>2000</v>
      </c>
      <c r="D23" s="29"/>
      <c r="E23" s="2"/>
      <c r="F23" s="2"/>
      <c r="G23" s="37">
        <f t="shared" si="0"/>
        <v>40000</v>
      </c>
    </row>
    <row r="24" spans="1:7" ht="12.75">
      <c r="A24" s="4" t="s">
        <v>41</v>
      </c>
      <c r="B24" s="29">
        <v>15</v>
      </c>
      <c r="C24" s="29">
        <v>5000</v>
      </c>
      <c r="D24" s="29"/>
      <c r="E24" s="2"/>
      <c r="F24" s="2"/>
      <c r="G24" s="37">
        <f t="shared" si="0"/>
        <v>75000</v>
      </c>
    </row>
    <row r="25" spans="1:7" ht="12.75">
      <c r="A25" s="4" t="s">
        <v>42</v>
      </c>
      <c r="B25" s="29">
        <v>50</v>
      </c>
      <c r="C25" s="29">
        <v>100</v>
      </c>
      <c r="D25" s="29"/>
      <c r="E25" s="2"/>
      <c r="F25" s="2"/>
      <c r="G25" s="37">
        <f t="shared" si="0"/>
        <v>5000</v>
      </c>
    </row>
    <row r="26" spans="1:7" ht="12.75">
      <c r="A26" s="4" t="s">
        <v>43</v>
      </c>
      <c r="B26" s="29">
        <v>50</v>
      </c>
      <c r="C26" s="29">
        <v>20</v>
      </c>
      <c r="D26" s="2"/>
      <c r="E26" s="2"/>
      <c r="F26" s="2"/>
      <c r="G26" s="37">
        <f t="shared" si="0"/>
        <v>1000</v>
      </c>
    </row>
    <row r="27" spans="1:7" ht="12.75">
      <c r="A27" s="27" t="s">
        <v>13</v>
      </c>
      <c r="B27" s="2"/>
      <c r="C27" s="28">
        <f>SUM(C21:C26)</f>
        <v>42120</v>
      </c>
      <c r="D27" s="2"/>
      <c r="E27" s="28"/>
      <c r="F27" s="2"/>
      <c r="G27" s="30">
        <v>821000</v>
      </c>
    </row>
    <row r="28" spans="1:7" ht="38.25">
      <c r="A28" s="31" t="s">
        <v>49</v>
      </c>
      <c r="B28" s="2"/>
      <c r="C28" s="2" t="s">
        <v>54</v>
      </c>
      <c r="D28" s="2" t="s">
        <v>51</v>
      </c>
      <c r="E28" s="2"/>
      <c r="F28" s="2"/>
      <c r="G28" s="37"/>
    </row>
    <row r="29" spans="1:7" ht="15" customHeight="1">
      <c r="A29" s="4" t="s">
        <v>55</v>
      </c>
      <c r="B29" s="2" t="s">
        <v>17</v>
      </c>
      <c r="C29" s="29">
        <v>300</v>
      </c>
      <c r="D29" s="29">
        <v>149.21</v>
      </c>
      <c r="E29" s="2"/>
      <c r="F29" s="2"/>
      <c r="G29" s="37">
        <v>44763</v>
      </c>
    </row>
    <row r="30" spans="1:7" ht="12.75">
      <c r="A30" s="2"/>
      <c r="B30" s="2" t="s">
        <v>18</v>
      </c>
      <c r="C30" s="29">
        <v>60</v>
      </c>
      <c r="D30" s="29">
        <v>96.672</v>
      </c>
      <c r="E30" s="2"/>
      <c r="F30" s="2"/>
      <c r="G30" s="37">
        <v>5802</v>
      </c>
    </row>
    <row r="31" spans="1:7" ht="12.75">
      <c r="A31" s="2"/>
      <c r="B31" s="2" t="s">
        <v>19</v>
      </c>
      <c r="C31" s="29">
        <v>100</v>
      </c>
      <c r="D31" s="29">
        <v>81.386</v>
      </c>
      <c r="E31" s="2"/>
      <c r="F31" s="2"/>
      <c r="G31" s="37">
        <v>8140</v>
      </c>
    </row>
    <row r="32" spans="1:7" ht="12.75">
      <c r="A32" s="27" t="s">
        <v>13</v>
      </c>
      <c r="B32" s="2"/>
      <c r="C32" s="29"/>
      <c r="D32" s="29"/>
      <c r="E32" s="28"/>
      <c r="F32" s="2"/>
      <c r="G32" s="30">
        <v>58705</v>
      </c>
    </row>
    <row r="33" spans="1:7" ht="25.5">
      <c r="A33" s="31" t="s">
        <v>50</v>
      </c>
      <c r="B33" s="56"/>
      <c r="C33" s="57"/>
      <c r="D33" s="57"/>
      <c r="E33" s="57"/>
      <c r="F33" s="58"/>
      <c r="G33" s="37"/>
    </row>
    <row r="34" spans="1:7" ht="25.5">
      <c r="A34" s="4" t="s">
        <v>60</v>
      </c>
      <c r="B34" s="2"/>
      <c r="C34" s="2"/>
      <c r="D34" s="2"/>
      <c r="E34" s="2"/>
      <c r="F34" s="2"/>
      <c r="G34" s="37">
        <v>7260.7</v>
      </c>
    </row>
    <row r="35" spans="1:7" ht="37.5" customHeight="1">
      <c r="A35" s="4" t="s">
        <v>59</v>
      </c>
      <c r="B35" s="2"/>
      <c r="C35" s="27"/>
      <c r="D35" s="2"/>
      <c r="E35" s="2"/>
      <c r="F35" s="2"/>
      <c r="G35" s="37">
        <v>5000</v>
      </c>
    </row>
    <row r="36" spans="1:7" ht="12.75">
      <c r="A36" s="27" t="s">
        <v>13</v>
      </c>
      <c r="B36" s="2"/>
      <c r="C36" s="2"/>
      <c r="D36" s="2"/>
      <c r="E36" s="2"/>
      <c r="F36" s="27"/>
      <c r="G36" s="30">
        <v>12060.7</v>
      </c>
    </row>
    <row r="37" spans="1:7" ht="12.75">
      <c r="A37" s="31" t="s">
        <v>58</v>
      </c>
      <c r="B37" s="27"/>
      <c r="C37" s="27"/>
      <c r="D37" s="27"/>
      <c r="E37" s="27"/>
      <c r="F37" s="27"/>
      <c r="G37" s="30">
        <f>SUM(G15+G16+G19+G27+G32+G36)</f>
        <v>7973999.9988</v>
      </c>
    </row>
    <row r="39" spans="1:7" ht="12.75">
      <c r="A39" s="3"/>
      <c r="B39" s="3"/>
      <c r="C39" s="3"/>
      <c r="D39" s="3"/>
      <c r="E39" s="3"/>
      <c r="F39" s="3"/>
      <c r="G39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26"/>
      <c r="B42" s="26"/>
      <c r="C42" s="26"/>
      <c r="D42" s="26"/>
      <c r="E42" s="26"/>
      <c r="F42" s="26"/>
      <c r="G42" s="26"/>
    </row>
  </sheetData>
  <sheetProtection/>
  <mergeCells count="10">
    <mergeCell ref="B18:F19"/>
    <mergeCell ref="B33:F33"/>
    <mergeCell ref="A1:G3"/>
    <mergeCell ref="A15:E15"/>
    <mergeCell ref="B16:F17"/>
    <mergeCell ref="A14:E14"/>
    <mergeCell ref="A5:G5"/>
    <mergeCell ref="A12:C12"/>
    <mergeCell ref="A13:C13"/>
    <mergeCell ref="A11:E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5.00390625" style="11" customWidth="1"/>
    <col min="2" max="2" width="11.375" style="11" customWidth="1"/>
    <col min="3" max="3" width="13.875" style="11" customWidth="1"/>
    <col min="4" max="4" width="14.125" style="11" customWidth="1"/>
    <col min="5" max="5" width="12.75390625" style="11" customWidth="1"/>
    <col min="6" max="6" width="13.25390625" style="11" bestFit="1" customWidth="1"/>
    <col min="7" max="7" width="13.75390625" style="11" customWidth="1"/>
    <col min="8" max="16384" width="9.125" style="11" customWidth="1"/>
  </cols>
  <sheetData>
    <row r="1" spans="2:5" ht="15.75">
      <c r="B1" s="70" t="s">
        <v>39</v>
      </c>
      <c r="C1" s="71"/>
      <c r="D1" s="71"/>
      <c r="E1" s="71"/>
    </row>
    <row r="2" spans="2:5" ht="15.75">
      <c r="B2" s="71"/>
      <c r="C2" s="71"/>
      <c r="D2" s="71"/>
      <c r="E2" s="71"/>
    </row>
    <row r="4" spans="1:6" ht="15.75">
      <c r="A4" s="10"/>
      <c r="B4" s="10"/>
      <c r="C4" s="10"/>
      <c r="D4" s="10"/>
      <c r="E4" s="10"/>
      <c r="F4" s="10"/>
    </row>
    <row r="5" spans="1:6" ht="15.75">
      <c r="A5" s="74" t="s">
        <v>45</v>
      </c>
      <c r="B5" s="74"/>
      <c r="C5" s="74"/>
      <c r="D5" s="74"/>
      <c r="E5" s="74"/>
      <c r="F5" s="74"/>
    </row>
    <row r="6" spans="1:6" ht="15.75">
      <c r="A6" s="32"/>
      <c r="B6" s="32"/>
      <c r="C6" s="32"/>
      <c r="D6" s="32"/>
      <c r="E6" s="32"/>
      <c r="F6" s="32"/>
    </row>
    <row r="7" spans="1:7" ht="78.75">
      <c r="A7" s="12" t="s">
        <v>30</v>
      </c>
      <c r="B7" s="12" t="s">
        <v>91</v>
      </c>
      <c r="C7" s="12" t="s">
        <v>92</v>
      </c>
      <c r="D7" s="12" t="s">
        <v>90</v>
      </c>
      <c r="E7" s="39" t="s">
        <v>61</v>
      </c>
      <c r="F7" s="48" t="s">
        <v>35</v>
      </c>
      <c r="G7" s="48"/>
    </row>
    <row r="8" spans="1:8" ht="15.75">
      <c r="A8" s="13" t="s">
        <v>17</v>
      </c>
      <c r="B8" s="14">
        <v>3.8</v>
      </c>
      <c r="C8" s="15">
        <v>0.72</v>
      </c>
      <c r="D8" s="15">
        <f>SUM(C8*0.5)</f>
        <v>0.36</v>
      </c>
      <c r="E8" s="15">
        <f>SUM(C8+D8)</f>
        <v>1.08</v>
      </c>
      <c r="F8" s="49">
        <f>SUM(E8*B8)*1000000</f>
        <v>4104000</v>
      </c>
      <c r="G8" s="49"/>
      <c r="H8" s="38"/>
    </row>
    <row r="9" spans="1:9" ht="15.75">
      <c r="A9" s="13" t="s">
        <v>19</v>
      </c>
      <c r="B9" s="14">
        <v>0.7</v>
      </c>
      <c r="C9" s="15">
        <v>0.82</v>
      </c>
      <c r="D9" s="15">
        <f>SUM(C9*0.5)</f>
        <v>0.41</v>
      </c>
      <c r="E9" s="15">
        <f>SUM(C9+D9)</f>
        <v>1.23</v>
      </c>
      <c r="F9" s="49">
        <f>SUM(E9*B9)*1000000</f>
        <v>861000</v>
      </c>
      <c r="G9" s="49"/>
      <c r="I9" s="10"/>
    </row>
    <row r="10" spans="1:7" ht="15.75">
      <c r="A10" s="13" t="s">
        <v>20</v>
      </c>
      <c r="B10" s="14">
        <v>0.1</v>
      </c>
      <c r="C10" s="15">
        <v>0.84</v>
      </c>
      <c r="D10" s="15">
        <f>SUM(C10*0.5)</f>
        <v>0.42</v>
      </c>
      <c r="E10" s="15">
        <f>SUM(C10+D10)</f>
        <v>1.26</v>
      </c>
      <c r="F10" s="49">
        <f>SUM(E10*B10)*1000000</f>
        <v>126000</v>
      </c>
      <c r="G10" s="49"/>
    </row>
    <row r="11" spans="1:7" ht="15.75">
      <c r="A11" s="13" t="s">
        <v>21</v>
      </c>
      <c r="B11" s="14">
        <v>0.8</v>
      </c>
      <c r="C11" s="15">
        <v>1</v>
      </c>
      <c r="D11" s="15">
        <f>SUM(C11*0.5)</f>
        <v>0.5</v>
      </c>
      <c r="E11" s="15">
        <f>SUM(C11+D11)</f>
        <v>1.5</v>
      </c>
      <c r="F11" s="49">
        <f>SUM(E11*B11)*1000000</f>
        <v>1200000.0000000002</v>
      </c>
      <c r="G11" s="49"/>
    </row>
    <row r="12" spans="1:7" ht="15.75">
      <c r="A12" s="13" t="s">
        <v>22</v>
      </c>
      <c r="B12" s="14">
        <v>0.2</v>
      </c>
      <c r="C12" s="15">
        <v>0.76</v>
      </c>
      <c r="D12" s="15">
        <f>SUM(C12*0.5)</f>
        <v>0.38</v>
      </c>
      <c r="E12" s="15">
        <f>SUM(C12+D12)</f>
        <v>1.1400000000000001</v>
      </c>
      <c r="F12" s="49">
        <f>SUM(E12*B12)*1000000</f>
        <v>228000.00000000003</v>
      </c>
      <c r="G12" s="49"/>
    </row>
    <row r="13" spans="1:7" ht="15.75">
      <c r="A13" s="12"/>
      <c r="B13" s="14">
        <f>SUM(B8:B12)</f>
        <v>5.6</v>
      </c>
      <c r="C13" s="14"/>
      <c r="D13" s="14"/>
      <c r="E13" s="17"/>
      <c r="F13" s="76">
        <f>SUM(F8:F12)</f>
        <v>6519000</v>
      </c>
      <c r="G13" s="76"/>
    </row>
    <row r="15" spans="1:7" ht="15.75" customHeight="1">
      <c r="A15" s="74" t="s">
        <v>46</v>
      </c>
      <c r="B15" s="74"/>
      <c r="C15" s="74"/>
      <c r="D15" s="74"/>
      <c r="E15" s="74"/>
      <c r="F15" s="74"/>
      <c r="G15" s="74"/>
    </row>
    <row r="16" spans="1:7" ht="15.75" customHeight="1" thickBot="1">
      <c r="A16" s="32"/>
      <c r="B16" s="32"/>
      <c r="C16" s="32"/>
      <c r="D16" s="32"/>
      <c r="E16" s="32"/>
      <c r="F16" s="32"/>
      <c r="G16" s="32"/>
    </row>
    <row r="17" spans="1:7" ht="16.5" thickBot="1">
      <c r="A17" s="72" t="s">
        <v>30</v>
      </c>
      <c r="B17" s="75" t="s">
        <v>32</v>
      </c>
      <c r="C17" s="75"/>
      <c r="D17" s="75"/>
      <c r="E17" s="47"/>
      <c r="F17" s="72" t="s">
        <v>31</v>
      </c>
      <c r="G17" s="72" t="s">
        <v>35</v>
      </c>
    </row>
    <row r="18" spans="1:7" ht="32.25" thickBot="1">
      <c r="A18" s="73"/>
      <c r="B18" s="34" t="s">
        <v>33</v>
      </c>
      <c r="C18" s="34" t="s">
        <v>24</v>
      </c>
      <c r="D18" s="34" t="s">
        <v>25</v>
      </c>
      <c r="E18" s="34" t="s">
        <v>34</v>
      </c>
      <c r="F18" s="73"/>
      <c r="G18" s="73"/>
    </row>
    <row r="19" spans="1:7" ht="15.75">
      <c r="A19" s="33" t="s">
        <v>17</v>
      </c>
      <c r="B19" s="36">
        <v>300</v>
      </c>
      <c r="C19" s="36">
        <v>130</v>
      </c>
      <c r="D19" s="36">
        <v>70</v>
      </c>
      <c r="E19" s="36">
        <f aca="true" t="shared" si="0" ref="E19:E24">B19-C19-D19</f>
        <v>100</v>
      </c>
      <c r="F19" s="35">
        <v>12000</v>
      </c>
      <c r="G19" s="35">
        <f>SUM(E19*F19)</f>
        <v>1200000</v>
      </c>
    </row>
    <row r="20" spans="1:7" ht="15.75">
      <c r="A20" s="13" t="s">
        <v>36</v>
      </c>
      <c r="B20" s="16">
        <v>100</v>
      </c>
      <c r="C20" s="16">
        <v>40</v>
      </c>
      <c r="D20" s="16">
        <v>30</v>
      </c>
      <c r="E20" s="16">
        <f t="shared" si="0"/>
        <v>30</v>
      </c>
      <c r="F20" s="17">
        <v>6000</v>
      </c>
      <c r="G20" s="17">
        <f>SUM(E20*F20)</f>
        <v>180000</v>
      </c>
    </row>
    <row r="21" spans="1:7" ht="15.75">
      <c r="A21" s="13" t="s">
        <v>18</v>
      </c>
      <c r="B21" s="16">
        <v>60</v>
      </c>
      <c r="C21" s="16">
        <v>20</v>
      </c>
      <c r="D21" s="16">
        <v>25</v>
      </c>
      <c r="E21" s="16">
        <f t="shared" si="0"/>
        <v>15</v>
      </c>
      <c r="F21" s="17">
        <v>5000</v>
      </c>
      <c r="G21" s="17">
        <f>SUM(E21*F21)</f>
        <v>75000</v>
      </c>
    </row>
    <row r="22" spans="1:7" ht="15.75">
      <c r="A22" s="13" t="s">
        <v>23</v>
      </c>
      <c r="B22" s="16">
        <v>5000</v>
      </c>
      <c r="C22" s="16">
        <v>5000</v>
      </c>
      <c r="D22" s="16">
        <v>0</v>
      </c>
      <c r="E22" s="16">
        <f t="shared" si="0"/>
        <v>0</v>
      </c>
      <c r="F22" s="17"/>
      <c r="G22" s="17"/>
    </row>
    <row r="23" spans="1:7" ht="15.75">
      <c r="A23" s="13" t="s">
        <v>37</v>
      </c>
      <c r="B23" s="16">
        <v>100</v>
      </c>
      <c r="C23" s="16">
        <v>100</v>
      </c>
      <c r="D23" s="16">
        <v>0</v>
      </c>
      <c r="E23" s="16">
        <f t="shared" si="0"/>
        <v>0</v>
      </c>
      <c r="F23" s="17"/>
      <c r="G23" s="17"/>
    </row>
    <row r="24" spans="1:7" ht="15.75">
      <c r="A24" s="13" t="s">
        <v>38</v>
      </c>
      <c r="B24" s="16">
        <v>20</v>
      </c>
      <c r="C24" s="16">
        <v>20</v>
      </c>
      <c r="D24" s="16">
        <v>0</v>
      </c>
      <c r="E24" s="16">
        <f t="shared" si="0"/>
        <v>0</v>
      </c>
      <c r="F24" s="17"/>
      <c r="G24" s="17"/>
    </row>
    <row r="25" spans="1:7" ht="15.75">
      <c r="A25" s="13"/>
      <c r="B25" s="20">
        <f aca="true" t="shared" si="1" ref="B25:G25">SUM(B19:B24)</f>
        <v>5580</v>
      </c>
      <c r="C25" s="20">
        <f t="shared" si="1"/>
        <v>5310</v>
      </c>
      <c r="D25" s="20">
        <f t="shared" si="1"/>
        <v>125</v>
      </c>
      <c r="E25" s="20">
        <f t="shared" si="1"/>
        <v>145</v>
      </c>
      <c r="F25" s="22">
        <f t="shared" si="1"/>
        <v>23000</v>
      </c>
      <c r="G25" s="22">
        <f t="shared" si="1"/>
        <v>1455000</v>
      </c>
    </row>
    <row r="26" spans="1:7" ht="16.5" thickBot="1">
      <c r="A26" s="18"/>
      <c r="B26" s="23"/>
      <c r="C26" s="23"/>
      <c r="D26" s="23"/>
      <c r="E26" s="23"/>
      <c r="F26" s="25"/>
      <c r="G26" s="25"/>
    </row>
    <row r="27" spans="1:7" ht="16.5" thickBot="1">
      <c r="A27" s="67" t="s">
        <v>40</v>
      </c>
      <c r="B27" s="68"/>
      <c r="C27" s="68"/>
      <c r="D27" s="68"/>
      <c r="E27" s="68"/>
      <c r="F27" s="69"/>
      <c r="G27" s="24">
        <f>F13+G25</f>
        <v>7974000</v>
      </c>
    </row>
    <row r="28" spans="1:7" ht="15.75">
      <c r="A28" s="18"/>
      <c r="B28" s="23"/>
      <c r="C28" s="23"/>
      <c r="D28" s="23"/>
      <c r="E28" s="23"/>
      <c r="F28" s="23"/>
      <c r="G28" s="23"/>
    </row>
    <row r="29" spans="1:7" ht="15.75">
      <c r="A29" s="18"/>
      <c r="B29" s="23"/>
      <c r="C29" s="23"/>
      <c r="D29" s="23"/>
      <c r="E29" s="23"/>
      <c r="F29" s="23"/>
      <c r="G29" s="23"/>
    </row>
    <row r="30" spans="1:7" ht="15.75">
      <c r="A30" s="18"/>
      <c r="B30" s="23"/>
      <c r="C30" s="23"/>
      <c r="D30" s="23"/>
      <c r="E30" s="23"/>
      <c r="F30" s="23"/>
      <c r="G30" s="23"/>
    </row>
    <row r="31" spans="1:6" ht="15.75">
      <c r="A31" s="18"/>
      <c r="B31" s="19"/>
      <c r="C31" s="10"/>
      <c r="D31" s="10"/>
      <c r="E31" s="10"/>
      <c r="F31" s="10"/>
    </row>
    <row r="32" spans="1:7" ht="15.75">
      <c r="A32" s="18"/>
      <c r="B32" s="19"/>
      <c r="C32" s="10"/>
      <c r="D32" s="10"/>
      <c r="E32" s="10"/>
      <c r="F32" s="10"/>
      <c r="G32" s="21"/>
    </row>
  </sheetData>
  <sheetProtection/>
  <mergeCells count="15">
    <mergeCell ref="F13:G13"/>
    <mergeCell ref="F9:G9"/>
    <mergeCell ref="F10:G10"/>
    <mergeCell ref="F11:G11"/>
    <mergeCell ref="F12:G12"/>
    <mergeCell ref="A27:F27"/>
    <mergeCell ref="B1:E2"/>
    <mergeCell ref="G17:G18"/>
    <mergeCell ref="A15:G15"/>
    <mergeCell ref="A5:F5"/>
    <mergeCell ref="A17:A18"/>
    <mergeCell ref="B17:E17"/>
    <mergeCell ref="F17:F18"/>
    <mergeCell ref="F7:G7"/>
    <mergeCell ref="F8:G8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A5" sqref="A5:G6"/>
    </sheetView>
  </sheetViews>
  <sheetFormatPr defaultColWidth="9.00390625" defaultRowHeight="12.75"/>
  <cols>
    <col min="1" max="1" width="48.875" style="1" customWidth="1"/>
    <col min="2" max="2" width="13.00390625" style="1" customWidth="1"/>
    <col min="3" max="3" width="12.75390625" style="1" customWidth="1"/>
    <col min="4" max="4" width="12.625" style="1" customWidth="1"/>
    <col min="5" max="5" width="11.75390625" style="1" bestFit="1" customWidth="1"/>
    <col min="6" max="6" width="14.375" style="1" customWidth="1"/>
    <col min="7" max="7" width="13.75390625" style="1" customWidth="1"/>
    <col min="8" max="16384" width="9.125" style="1" customWidth="1"/>
  </cols>
  <sheetData>
    <row r="1" spans="1:7" ht="12.75" customHeight="1">
      <c r="A1" s="59" t="s">
        <v>44</v>
      </c>
      <c r="B1" s="60"/>
      <c r="C1" s="60"/>
      <c r="D1" s="60"/>
      <c r="E1" s="60"/>
      <c r="F1" s="60"/>
      <c r="G1" s="60"/>
    </row>
    <row r="2" spans="1:7" ht="12.75">
      <c r="A2" s="60"/>
      <c r="B2" s="60"/>
      <c r="C2" s="60"/>
      <c r="D2" s="60"/>
      <c r="E2" s="60"/>
      <c r="F2" s="60"/>
      <c r="G2" s="60"/>
    </row>
    <row r="3" spans="1:7" ht="12.75">
      <c r="A3" s="60"/>
      <c r="B3" s="60"/>
      <c r="C3" s="60"/>
      <c r="D3" s="60"/>
      <c r="E3" s="60"/>
      <c r="F3" s="60"/>
      <c r="G3" s="60"/>
    </row>
    <row r="5" spans="1:7" ht="38.25">
      <c r="A5" s="31" t="s">
        <v>62</v>
      </c>
      <c r="B5" s="50" t="s">
        <v>57</v>
      </c>
      <c r="C5" s="51"/>
      <c r="D5" s="51"/>
      <c r="E5" s="51"/>
      <c r="F5" s="52"/>
      <c r="G5" s="37">
        <v>1997484</v>
      </c>
    </row>
    <row r="6" spans="1:7" ht="12.75">
      <c r="A6" s="27" t="s">
        <v>13</v>
      </c>
      <c r="B6" s="53"/>
      <c r="C6" s="54"/>
      <c r="D6" s="54"/>
      <c r="E6" s="54"/>
      <c r="F6" s="55"/>
      <c r="G6" s="30">
        <v>1997484</v>
      </c>
    </row>
    <row r="8" spans="1:7" ht="12.75">
      <c r="A8" s="77" t="s">
        <v>82</v>
      </c>
      <c r="B8" s="77"/>
      <c r="C8" s="77"/>
      <c r="D8" s="77"/>
      <c r="E8" s="3"/>
      <c r="F8" s="3"/>
      <c r="G8" s="3"/>
    </row>
    <row r="9" spans="1:4" ht="25.5">
      <c r="A9" s="45" t="s">
        <v>81</v>
      </c>
      <c r="B9" s="27" t="s">
        <v>64</v>
      </c>
      <c r="C9" s="30" t="s">
        <v>65</v>
      </c>
      <c r="D9" s="27" t="s">
        <v>66</v>
      </c>
    </row>
    <row r="10" spans="1:7" ht="12.75">
      <c r="A10" s="41" t="s">
        <v>68</v>
      </c>
      <c r="B10" s="42">
        <v>4.533</v>
      </c>
      <c r="C10" s="42">
        <v>1225.6</v>
      </c>
      <c r="D10" s="43">
        <f>SUM(B10*C10)</f>
        <v>5555.6448</v>
      </c>
      <c r="E10" s="3"/>
      <c r="F10" s="3"/>
      <c r="G10" s="3"/>
    </row>
    <row r="11" spans="1:7" ht="12.75">
      <c r="A11" s="41" t="s">
        <v>67</v>
      </c>
      <c r="B11" s="42">
        <v>1.404</v>
      </c>
      <c r="C11" s="42">
        <v>472.2</v>
      </c>
      <c r="D11" s="43">
        <f aca="true" t="shared" si="0" ref="D11:D22">SUM(B11*C11)</f>
        <v>662.9688</v>
      </c>
      <c r="E11" s="26"/>
      <c r="F11" s="26"/>
      <c r="G11" s="26"/>
    </row>
    <row r="12" spans="1:4" ht="12.75">
      <c r="A12" s="2" t="s">
        <v>69</v>
      </c>
      <c r="B12" s="44">
        <v>2</v>
      </c>
      <c r="C12" s="44">
        <v>1033.6</v>
      </c>
      <c r="D12" s="43">
        <f t="shared" si="0"/>
        <v>2067.2</v>
      </c>
    </row>
    <row r="13" spans="1:4" ht="12.75">
      <c r="A13" s="2" t="s">
        <v>70</v>
      </c>
      <c r="B13" s="44">
        <v>0.36</v>
      </c>
      <c r="C13" s="44">
        <v>1033.6</v>
      </c>
      <c r="D13" s="43">
        <f t="shared" si="0"/>
        <v>372.09599999999995</v>
      </c>
    </row>
    <row r="14" spans="1:4" ht="12.75">
      <c r="A14" s="2" t="s">
        <v>72</v>
      </c>
      <c r="B14" s="44">
        <v>1.064</v>
      </c>
      <c r="C14" s="44">
        <v>141.6</v>
      </c>
      <c r="D14" s="43">
        <f t="shared" si="0"/>
        <v>150.6624</v>
      </c>
    </row>
    <row r="15" spans="1:4" ht="12.75">
      <c r="A15" s="2" t="s">
        <v>71</v>
      </c>
      <c r="B15" s="44">
        <v>0.074</v>
      </c>
      <c r="C15" s="44">
        <v>245.2</v>
      </c>
      <c r="D15" s="43">
        <f t="shared" si="0"/>
        <v>18.144799999999996</v>
      </c>
    </row>
    <row r="16" spans="1:4" ht="12.75">
      <c r="A16" s="2" t="s">
        <v>73</v>
      </c>
      <c r="B16" s="44">
        <v>1</v>
      </c>
      <c r="C16" s="44">
        <v>245.2</v>
      </c>
      <c r="D16" s="43">
        <f t="shared" si="0"/>
        <v>245.2</v>
      </c>
    </row>
    <row r="17" spans="1:4" ht="12.75">
      <c r="A17" s="2" t="s">
        <v>74</v>
      </c>
      <c r="B17" s="44">
        <v>1</v>
      </c>
      <c r="C17" s="44">
        <v>367.68</v>
      </c>
      <c r="D17" s="43">
        <f t="shared" si="0"/>
        <v>367.68</v>
      </c>
    </row>
    <row r="18" spans="1:4" ht="12.75">
      <c r="A18" s="2" t="s">
        <v>75</v>
      </c>
      <c r="B18" s="44">
        <v>0.2</v>
      </c>
      <c r="C18" s="44">
        <v>245.2</v>
      </c>
      <c r="D18" s="43">
        <f t="shared" si="0"/>
        <v>49.04</v>
      </c>
    </row>
    <row r="19" spans="1:4" ht="12.75">
      <c r="A19" s="2" t="s">
        <v>76</v>
      </c>
      <c r="B19" s="44">
        <v>0.625</v>
      </c>
      <c r="C19" s="44">
        <v>259.76</v>
      </c>
      <c r="D19" s="43">
        <f t="shared" si="0"/>
        <v>162.35</v>
      </c>
    </row>
    <row r="20" spans="1:4" ht="12.75">
      <c r="A20" s="2" t="s">
        <v>77</v>
      </c>
      <c r="B20" s="44">
        <v>0.426</v>
      </c>
      <c r="C20" s="44">
        <v>367.84</v>
      </c>
      <c r="D20" s="43">
        <f t="shared" si="0"/>
        <v>156.69984</v>
      </c>
    </row>
    <row r="21" spans="1:4" ht="12.75">
      <c r="A21" s="2" t="s">
        <v>78</v>
      </c>
      <c r="B21" s="44">
        <v>0.833</v>
      </c>
      <c r="C21" s="44">
        <v>245.12</v>
      </c>
      <c r="D21" s="43">
        <f t="shared" si="0"/>
        <v>204.18496</v>
      </c>
    </row>
    <row r="22" spans="1:4" ht="12.75">
      <c r="A22" s="2" t="s">
        <v>79</v>
      </c>
      <c r="B22" s="44">
        <v>1</v>
      </c>
      <c r="C22" s="44">
        <v>367.68</v>
      </c>
      <c r="D22" s="43">
        <f t="shared" si="0"/>
        <v>367.68</v>
      </c>
    </row>
    <row r="23" spans="1:4" ht="12.75">
      <c r="A23" s="64" t="s">
        <v>80</v>
      </c>
      <c r="B23" s="64"/>
      <c r="C23" s="64"/>
      <c r="D23" s="43">
        <f>SUM(D10:D22)</f>
        <v>10379.5516</v>
      </c>
    </row>
    <row r="24" spans="2:4" ht="12.75">
      <c r="B24" s="40"/>
      <c r="C24" s="40"/>
      <c r="D24" s="40"/>
    </row>
    <row r="25" spans="1:4" ht="12.75">
      <c r="A25" s="27" t="s">
        <v>83</v>
      </c>
      <c r="B25" s="27" t="s">
        <v>84</v>
      </c>
      <c r="C25" s="27" t="s">
        <v>63</v>
      </c>
      <c r="D25" s="27" t="s">
        <v>66</v>
      </c>
    </row>
    <row r="26" spans="1:4" ht="12.75">
      <c r="A26" s="2" t="s">
        <v>85</v>
      </c>
      <c r="B26" s="2">
        <v>110</v>
      </c>
      <c r="C26" s="46">
        <v>32</v>
      </c>
      <c r="D26" s="30">
        <f>SUM(B26*C26)</f>
        <v>3520</v>
      </c>
    </row>
    <row r="27" spans="1:4" ht="12.75">
      <c r="A27" s="2" t="s">
        <v>87</v>
      </c>
      <c r="B27" s="2">
        <v>0.2</v>
      </c>
      <c r="C27" s="46">
        <v>336</v>
      </c>
      <c r="D27" s="30">
        <f>SUM(B27*C27)</f>
        <v>67.2</v>
      </c>
    </row>
    <row r="28" spans="1:4" ht="12.75">
      <c r="A28" s="2" t="s">
        <v>88</v>
      </c>
      <c r="B28" s="2">
        <v>3.6</v>
      </c>
      <c r="C28" s="46">
        <v>1366</v>
      </c>
      <c r="D28" s="30">
        <f>SUM(B28*C28)</f>
        <v>4917.6</v>
      </c>
    </row>
    <row r="29" spans="1:4" ht="12.75">
      <c r="A29" s="2" t="s">
        <v>89</v>
      </c>
      <c r="B29" s="2">
        <v>0.002</v>
      </c>
      <c r="C29" s="46">
        <v>1610</v>
      </c>
      <c r="D29" s="30">
        <f>SUM(B29*C29)</f>
        <v>3.22</v>
      </c>
    </row>
    <row r="30" spans="1:4" ht="12.75">
      <c r="A30" s="56" t="s">
        <v>86</v>
      </c>
      <c r="B30" s="57"/>
      <c r="C30" s="58"/>
      <c r="D30" s="30">
        <f>SUM(D26:D29)</f>
        <v>8508.019999999999</v>
      </c>
    </row>
  </sheetData>
  <sheetProtection/>
  <mergeCells count="5">
    <mergeCell ref="A30:C30"/>
    <mergeCell ref="B5:F6"/>
    <mergeCell ref="A1:G3"/>
    <mergeCell ref="A23:C23"/>
    <mergeCell ref="A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minpriroda24</dc:creator>
  <cp:keywords/>
  <dc:description/>
  <cp:lastModifiedBy>minpriroda11</cp:lastModifiedBy>
  <cp:lastPrinted>2012-11-19T05:40:38Z</cp:lastPrinted>
  <dcterms:created xsi:type="dcterms:W3CDTF">2012-10-12T04:46:51Z</dcterms:created>
  <dcterms:modified xsi:type="dcterms:W3CDTF">2012-12-04T04:48:44Z</dcterms:modified>
  <cp:category/>
  <cp:version/>
  <cp:contentType/>
  <cp:contentStatus/>
</cp:coreProperties>
</file>